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-ClimaDomo_HKS\Formulare\ClimaDomo_Heiz_und_Kühlsysteme\Rebecca\Versenden_DOKUMENTE\"/>
    </mc:Choice>
  </mc:AlternateContent>
  <bookViews>
    <workbookView xWindow="0" yWindow="0" windowWidth="22050" windowHeight="8400"/>
  </bookViews>
  <sheets>
    <sheet name="ClimaDomo Leistungsberechnung" sheetId="9" r:id="rId1"/>
  </sheets>
  <calcPr calcId="152511"/>
</workbook>
</file>

<file path=xl/calcChain.xml><?xml version="1.0" encoding="utf-8"?>
<calcChain xmlns="http://schemas.openxmlformats.org/spreadsheetml/2006/main">
  <c r="V6" i="9" l="1"/>
  <c r="V8" i="9"/>
  <c r="V9" i="9"/>
  <c r="V10" i="9"/>
  <c r="V11" i="9"/>
  <c r="P6" i="9"/>
  <c r="P7" i="9"/>
  <c r="P8" i="9"/>
  <c r="P9" i="9"/>
  <c r="P10" i="9"/>
  <c r="P11" i="9"/>
  <c r="K8" i="9" l="1"/>
  <c r="R6" i="9" l="1"/>
  <c r="S6" i="9" s="1"/>
  <c r="T6" i="9" s="1"/>
  <c r="U6" i="9" s="1"/>
  <c r="R7" i="9"/>
  <c r="S7" i="9" s="1"/>
  <c r="T7" i="9" s="1"/>
  <c r="V7" i="9" s="1"/>
  <c r="R8" i="9"/>
  <c r="S8" i="9" s="1"/>
  <c r="T8" i="9" s="1"/>
  <c r="R9" i="9"/>
  <c r="S9" i="9" s="1"/>
  <c r="T9" i="9" s="1"/>
  <c r="R10" i="9"/>
  <c r="S10" i="9" s="1"/>
  <c r="T10" i="9" s="1"/>
  <c r="R11" i="9"/>
  <c r="S11" i="9" s="1"/>
  <c r="T11" i="9" s="1"/>
  <c r="R5" i="9"/>
  <c r="S5" i="9" s="1"/>
  <c r="T5" i="9" s="1"/>
  <c r="V5" i="9" s="1"/>
  <c r="L5" i="9"/>
  <c r="M5" i="9" s="1"/>
  <c r="Q6" i="9"/>
  <c r="Q7" i="9"/>
  <c r="Q8" i="9"/>
  <c r="Q9" i="9"/>
  <c r="Q10" i="9"/>
  <c r="Q11" i="9"/>
  <c r="Q5" i="9"/>
  <c r="N5" i="9" l="1"/>
  <c r="P5" i="9" s="1"/>
  <c r="U9" i="9"/>
  <c r="U5" i="9"/>
  <c r="U7" i="9"/>
  <c r="U8" i="9"/>
  <c r="U10" i="9"/>
  <c r="U11" i="9"/>
  <c r="L6" i="9" l="1"/>
  <c r="M6" i="9" s="1"/>
  <c r="N6" i="9" s="1"/>
  <c r="O6" i="9" s="1"/>
  <c r="L7" i="9"/>
  <c r="M7" i="9" s="1"/>
  <c r="N7" i="9" s="1"/>
  <c r="L8" i="9"/>
  <c r="L9" i="9"/>
  <c r="M9" i="9" s="1"/>
  <c r="N9" i="9" s="1"/>
  <c r="O9" i="9" s="1"/>
  <c r="L10" i="9"/>
  <c r="M10" i="9" s="1"/>
  <c r="N10" i="9" s="1"/>
  <c r="O10" i="9" s="1"/>
  <c r="L11" i="9"/>
  <c r="M11" i="9" s="1"/>
  <c r="N11" i="9" s="1"/>
  <c r="O11" i="9" s="1"/>
  <c r="K5" i="9"/>
  <c r="O5" i="9" s="1"/>
  <c r="K6" i="9"/>
  <c r="K7" i="9"/>
  <c r="K9" i="9"/>
  <c r="K10" i="9"/>
  <c r="K11" i="9"/>
  <c r="M8" i="9" l="1"/>
  <c r="N8" i="9" s="1"/>
  <c r="O8" i="9" s="1"/>
  <c r="O7" i="9"/>
</calcChain>
</file>

<file path=xl/sharedStrings.xml><?xml version="1.0" encoding="utf-8"?>
<sst xmlns="http://schemas.openxmlformats.org/spreadsheetml/2006/main" count="53" uniqueCount="36">
  <si>
    <t>ungelochte Module</t>
  </si>
  <si>
    <t>gelochte Module</t>
  </si>
  <si>
    <t>Kühlen</t>
  </si>
  <si>
    <t>Heizen</t>
  </si>
  <si>
    <t>System</t>
  </si>
  <si>
    <t>Trägerplatte</t>
  </si>
  <si>
    <t>Angaben</t>
  </si>
  <si>
    <t>Vorlauf-Temperatur</t>
  </si>
  <si>
    <t>Rücklauf-Temperatur</t>
  </si>
  <si>
    <t>Raum-Temperatur</t>
  </si>
  <si>
    <t>Ergebnisse</t>
  </si>
  <si>
    <t>Spezialgips</t>
  </si>
  <si>
    <t>Thermoboard+</t>
  </si>
  <si>
    <t>Kassetten</t>
  </si>
  <si>
    <t>Temperatur-differenz Raum+Wasser</t>
  </si>
  <si>
    <t>Temperatur-differenz    VL+RL</t>
  </si>
  <si>
    <t>Info: Alle Systeme als Segel + 20% Leistung</t>
  </si>
  <si>
    <r>
      <t xml:space="preserve"> </t>
    </r>
    <r>
      <rPr>
        <sz val="11"/>
        <color theme="1"/>
        <rFont val="Calibri"/>
        <family val="2"/>
      </rPr>
      <t xml:space="preserve">↑   </t>
    </r>
    <r>
      <rPr>
        <sz val="11"/>
        <color theme="1"/>
        <rFont val="Calibri"/>
        <family val="2"/>
        <scheme val="minor"/>
      </rPr>
      <t xml:space="preserve">HIER IHRE GEWÜNSCHTEN WERTE EINTRAGEN    ↑  </t>
    </r>
  </si>
  <si>
    <t>Leistung in W auf 1m² Modul- bzw. Kassetten-fläche</t>
  </si>
  <si>
    <t>Volumenstrom in kg/h auf 1m² Modul- bzw. Kassetten-fläche</t>
  </si>
  <si>
    <t>Leistung in W auf 1m²   aktive Fläche</t>
  </si>
  <si>
    <t>Akustik+Putz Module</t>
  </si>
  <si>
    <r>
      <t xml:space="preserve"> </t>
    </r>
    <r>
      <rPr>
        <sz val="11"/>
        <color theme="1"/>
        <rFont val="Calibri"/>
        <family val="2"/>
      </rPr>
      <t xml:space="preserve">↑   </t>
    </r>
    <r>
      <rPr>
        <sz val="11"/>
        <color theme="1"/>
        <rFont val="Calibri"/>
        <family val="2"/>
        <scheme val="minor"/>
      </rPr>
      <t xml:space="preserve">HIER DIE ERGEBNISSE ABLESEN    ↑  </t>
    </r>
  </si>
  <si>
    <t>ClimaDomo Tool zur Leistungsberechnung</t>
  </si>
  <si>
    <t>Soll-Leistung in W</t>
  </si>
  <si>
    <t>Erforderliche Fläche für Erreichen der Soll-Leistung (Spalte F)</t>
  </si>
  <si>
    <t>Erforderliche Fläche für Erreichen der Soll-Leistung (Spalte J)</t>
  </si>
  <si>
    <t>Vorlauf - und Rücklauftemperatur</t>
  </si>
  <si>
    <t>Raumtemperatur</t>
  </si>
  <si>
    <t>ggf. Soll-Leistung Raum</t>
  </si>
  <si>
    <t>jeweils für den Heiz- und Kühlfall</t>
  </si>
  <si>
    <t>Ergebnis</t>
  </si>
  <si>
    <t>Leistung bezogen auf die aktive Fläche</t>
  </si>
  <si>
    <t>Leistung bezogen auf die Modul- oder Kassettenfläche</t>
  </si>
  <si>
    <t>Volumenstrom</t>
  </si>
  <si>
    <t>Erforderliche Modul- oder Kassettenfläche für das Erreichen der Soll-Leistung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</si>
</sst>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4" fontId="0" fillId="6" borderId="1" xfId="0" applyNumberFormat="1" applyFill="1" applyBorder="1" applyAlignment="1" applyProtection="1">
      <alignment horizontal="center" vertical="center" wrapText="1"/>
    </xf>
    <xf numFmtId="164" fontId="0" fillId="7" borderId="1" xfId="0" applyNumberForma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376518</xdr:colOff>
      <xdr:row>1</xdr:row>
      <xdr:rowOff>223944</xdr:rowOff>
    </xdr:from>
    <xdr:to>
      <xdr:col>1</xdr:col>
      <xdr:colOff>1021977</xdr:colOff>
      <xdr:row>3</xdr:row>
      <xdr:rowOff>510678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518" y="609426"/>
          <a:ext cx="2034988" cy="1048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20.28515625" customWidth="1"/>
    <col min="2" max="2" width="20.85546875" customWidth="1"/>
    <col min="3" max="11" width="10.7109375" customWidth="1"/>
    <col min="12" max="12" width="11" customWidth="1"/>
    <col min="13" max="13" width="10.7109375" customWidth="1"/>
    <col min="14" max="16" width="11.28515625" customWidth="1"/>
    <col min="17" max="17" width="10.7109375" customWidth="1"/>
    <col min="18" max="18" width="11.140625" customWidth="1"/>
    <col min="19" max="19" width="10.7109375" customWidth="1"/>
    <col min="20" max="22" width="11.42578125" customWidth="1"/>
  </cols>
  <sheetData>
    <row r="1" spans="1:22" ht="30.6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" customFormat="1" ht="29.45" customHeight="1" x14ac:dyDescent="0.25">
      <c r="A2" s="23" t="s">
        <v>4</v>
      </c>
      <c r="B2" s="23" t="s">
        <v>5</v>
      </c>
      <c r="C2" s="20" t="s">
        <v>6</v>
      </c>
      <c r="D2" s="20"/>
      <c r="E2" s="20"/>
      <c r="F2" s="20"/>
      <c r="G2" s="20"/>
      <c r="H2" s="20"/>
      <c r="I2" s="20"/>
      <c r="J2" s="20"/>
      <c r="K2" s="20" t="s">
        <v>10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1" customFormat="1" ht="30" customHeight="1" x14ac:dyDescent="0.25">
      <c r="A3" s="23"/>
      <c r="B3" s="23"/>
      <c r="C3" s="24" t="s">
        <v>2</v>
      </c>
      <c r="D3" s="24"/>
      <c r="E3" s="24"/>
      <c r="F3" s="24"/>
      <c r="G3" s="22" t="s">
        <v>3</v>
      </c>
      <c r="H3" s="22"/>
      <c r="I3" s="22"/>
      <c r="J3" s="22"/>
      <c r="K3" s="21" t="s">
        <v>2</v>
      </c>
      <c r="L3" s="21"/>
      <c r="M3" s="21"/>
      <c r="N3" s="21"/>
      <c r="O3" s="21"/>
      <c r="P3" s="21"/>
      <c r="Q3" s="22" t="s">
        <v>3</v>
      </c>
      <c r="R3" s="22"/>
      <c r="S3" s="22"/>
      <c r="T3" s="22"/>
      <c r="U3" s="22"/>
      <c r="V3" s="22"/>
    </row>
    <row r="4" spans="1:22" s="1" customFormat="1" ht="70.900000000000006" customHeight="1" x14ac:dyDescent="0.25">
      <c r="A4" s="23"/>
      <c r="B4" s="23"/>
      <c r="C4" s="4" t="s">
        <v>7</v>
      </c>
      <c r="D4" s="4" t="s">
        <v>8</v>
      </c>
      <c r="E4" s="4" t="s">
        <v>9</v>
      </c>
      <c r="F4" s="4" t="s">
        <v>24</v>
      </c>
      <c r="G4" s="4" t="s">
        <v>7</v>
      </c>
      <c r="H4" s="4" t="s">
        <v>8</v>
      </c>
      <c r="I4" s="4" t="s">
        <v>9</v>
      </c>
      <c r="J4" s="4" t="s">
        <v>24</v>
      </c>
      <c r="K4" s="4" t="s">
        <v>15</v>
      </c>
      <c r="L4" s="4" t="s">
        <v>14</v>
      </c>
      <c r="M4" s="4" t="s">
        <v>20</v>
      </c>
      <c r="N4" s="4" t="s">
        <v>18</v>
      </c>
      <c r="O4" s="4" t="s">
        <v>19</v>
      </c>
      <c r="P4" s="4" t="s">
        <v>25</v>
      </c>
      <c r="Q4" s="4" t="s">
        <v>15</v>
      </c>
      <c r="R4" s="4" t="s">
        <v>14</v>
      </c>
      <c r="S4" s="4" t="s">
        <v>20</v>
      </c>
      <c r="T4" s="4" t="s">
        <v>18</v>
      </c>
      <c r="U4" s="4" t="s">
        <v>19</v>
      </c>
      <c r="V4" s="4" t="s">
        <v>26</v>
      </c>
    </row>
    <row r="5" spans="1:22" s="2" customFormat="1" ht="15.75" x14ac:dyDescent="0.25">
      <c r="A5" s="19" t="s">
        <v>0</v>
      </c>
      <c r="B5" s="5" t="s">
        <v>11</v>
      </c>
      <c r="C5" s="6">
        <v>15</v>
      </c>
      <c r="D5" s="6">
        <v>17</v>
      </c>
      <c r="E5" s="6">
        <v>26</v>
      </c>
      <c r="F5" s="6">
        <v>3625</v>
      </c>
      <c r="G5" s="7">
        <v>35</v>
      </c>
      <c r="H5" s="7">
        <v>32</v>
      </c>
      <c r="I5" s="7">
        <v>20</v>
      </c>
      <c r="J5" s="7">
        <v>4400</v>
      </c>
      <c r="K5" s="8">
        <f>D5-C5</f>
        <v>2</v>
      </c>
      <c r="L5" s="8">
        <f t="shared" ref="L5:L11" si="0">E5-AVERAGE(C5,D5)</f>
        <v>10</v>
      </c>
      <c r="M5" s="8">
        <f>6.894*L5^1.054</f>
        <v>78.067681041459323</v>
      </c>
      <c r="N5" s="8">
        <f>M5*93.48%</f>
        <v>72.977668237556188</v>
      </c>
      <c r="O5" s="8">
        <f t="shared" ref="O5:O11" si="1">(N5*0.8602)/K5</f>
        <v>31.387695108972913</v>
      </c>
      <c r="P5" s="8">
        <f>(F5/N5)</f>
        <v>49.672729857576918</v>
      </c>
      <c r="Q5" s="9">
        <f>G5-H5</f>
        <v>3</v>
      </c>
      <c r="R5" s="9">
        <f t="shared" ref="R5:R11" si="2">AVERAGE(G5,H5)-I5</f>
        <v>13.5</v>
      </c>
      <c r="S5" s="9">
        <f>5.658*R5^0.994</f>
        <v>75.199457753953467</v>
      </c>
      <c r="T5" s="9">
        <f>S5*93.48%</f>
        <v>70.29645310839571</v>
      </c>
      <c r="U5" s="9">
        <f t="shared" ref="U5:U11" si="3">(T5*0.8602)/Q5</f>
        <v>20.156336321280662</v>
      </c>
      <c r="V5" s="9">
        <f>(J5/T5)</f>
        <v>62.592062692199974</v>
      </c>
    </row>
    <row r="6" spans="1:22" s="2" customFormat="1" ht="15.75" x14ac:dyDescent="0.25">
      <c r="A6" s="19"/>
      <c r="B6" s="5" t="s">
        <v>12</v>
      </c>
      <c r="C6" s="6">
        <v>15</v>
      </c>
      <c r="D6" s="6">
        <v>17</v>
      </c>
      <c r="E6" s="6">
        <v>26</v>
      </c>
      <c r="F6" s="6">
        <v>3625</v>
      </c>
      <c r="G6" s="7">
        <v>36</v>
      </c>
      <c r="H6" s="7">
        <v>34</v>
      </c>
      <c r="I6" s="7">
        <v>20</v>
      </c>
      <c r="J6" s="7">
        <v>3625</v>
      </c>
      <c r="K6" s="8">
        <f t="shared" ref="K6:K11" si="4">D6-C6</f>
        <v>2</v>
      </c>
      <c r="L6" s="8">
        <f t="shared" si="0"/>
        <v>10</v>
      </c>
      <c r="M6" s="8">
        <f>6.977*L6^1.094</f>
        <v>86.630081500722554</v>
      </c>
      <c r="N6" s="8">
        <f>M6*93.48%</f>
        <v>80.981800186875446</v>
      </c>
      <c r="O6" s="8">
        <f t="shared" si="1"/>
        <v>34.830272260375125</v>
      </c>
      <c r="P6" s="8">
        <f t="shared" ref="P6:P11" si="5">(F6/N6)</f>
        <v>44.763144208141426</v>
      </c>
      <c r="Q6" s="9">
        <f t="shared" ref="Q6:Q11" si="6">G6-H6</f>
        <v>2</v>
      </c>
      <c r="R6" s="9">
        <f t="shared" si="2"/>
        <v>15</v>
      </c>
      <c r="S6" s="9">
        <f>5.781*R6^1.014</f>
        <v>90.065716032426792</v>
      </c>
      <c r="T6" s="9">
        <f t="shared" ref="T6" si="7">S6*93.48%</f>
        <v>84.193431347112579</v>
      </c>
      <c r="U6" s="9">
        <f t="shared" si="3"/>
        <v>36.211594822393117</v>
      </c>
      <c r="V6" s="9">
        <f t="shared" ref="V6:V11" si="8">(J6/T6)</f>
        <v>43.055615408461669</v>
      </c>
    </row>
    <row r="7" spans="1:22" s="2" customFormat="1" ht="15.75" x14ac:dyDescent="0.25">
      <c r="A7" s="19" t="s">
        <v>1</v>
      </c>
      <c r="B7" s="5" t="s">
        <v>11</v>
      </c>
      <c r="C7" s="10">
        <v>15</v>
      </c>
      <c r="D7" s="10">
        <v>17</v>
      </c>
      <c r="E7" s="10">
        <v>26</v>
      </c>
      <c r="F7" s="10">
        <v>3625</v>
      </c>
      <c r="G7" s="11">
        <v>35</v>
      </c>
      <c r="H7" s="11">
        <v>32</v>
      </c>
      <c r="I7" s="11">
        <v>20</v>
      </c>
      <c r="J7" s="11">
        <v>4400</v>
      </c>
      <c r="K7" s="12">
        <f t="shared" si="4"/>
        <v>2</v>
      </c>
      <c r="L7" s="12">
        <f t="shared" si="0"/>
        <v>10</v>
      </c>
      <c r="M7" s="12">
        <f>6.575*L7^1.075</f>
        <v>78.144021453983967</v>
      </c>
      <c r="N7" s="12">
        <f>M7*93.39%</f>
        <v>72.978701635875623</v>
      </c>
      <c r="O7" s="12">
        <f t="shared" si="1"/>
        <v>31.388139573590106</v>
      </c>
      <c r="P7" s="12">
        <f t="shared" si="5"/>
        <v>49.672026478174352</v>
      </c>
      <c r="Q7" s="13">
        <f t="shared" si="6"/>
        <v>3</v>
      </c>
      <c r="R7" s="13">
        <f t="shared" si="2"/>
        <v>13.5</v>
      </c>
      <c r="S7" s="13">
        <f>5.484*R7^1.008</f>
        <v>75.591660377070497</v>
      </c>
      <c r="T7" s="13">
        <f>S7*93.39%</f>
        <v>70.59505162614613</v>
      </c>
      <c r="U7" s="13">
        <f t="shared" si="3"/>
        <v>20.241954469603634</v>
      </c>
      <c r="V7" s="13">
        <f t="shared" si="8"/>
        <v>62.327314714653198</v>
      </c>
    </row>
    <row r="8" spans="1:22" s="2" customFormat="1" ht="15.75" x14ac:dyDescent="0.25">
      <c r="A8" s="19"/>
      <c r="B8" s="5" t="s">
        <v>12</v>
      </c>
      <c r="C8" s="10">
        <v>15</v>
      </c>
      <c r="D8" s="10">
        <v>17</v>
      </c>
      <c r="E8" s="10">
        <v>26</v>
      </c>
      <c r="F8" s="10">
        <v>3625</v>
      </c>
      <c r="G8" s="11">
        <v>36</v>
      </c>
      <c r="H8" s="11">
        <v>34</v>
      </c>
      <c r="I8" s="11">
        <v>20</v>
      </c>
      <c r="J8" s="11">
        <v>3625</v>
      </c>
      <c r="K8" s="12">
        <f>D8-C8</f>
        <v>2</v>
      </c>
      <c r="L8" s="12">
        <f t="shared" si="0"/>
        <v>10</v>
      </c>
      <c r="M8" s="12">
        <f>7.35*L8^1.068</f>
        <v>85.958205239960549</v>
      </c>
      <c r="N8" s="12">
        <f>M8*93.39%</f>
        <v>80.276367873599156</v>
      </c>
      <c r="O8" s="12">
        <f t="shared" si="1"/>
        <v>34.526865822434999</v>
      </c>
      <c r="P8" s="12">
        <f t="shared" si="5"/>
        <v>45.156502418094199</v>
      </c>
      <c r="Q8" s="13">
        <f t="shared" si="6"/>
        <v>2</v>
      </c>
      <c r="R8" s="13">
        <f t="shared" si="2"/>
        <v>15</v>
      </c>
      <c r="S8" s="13">
        <f>5.95*R8^1</f>
        <v>89.25</v>
      </c>
      <c r="T8" s="13">
        <f>S8*93.39%</f>
        <v>83.350574999999992</v>
      </c>
      <c r="U8" s="13">
        <f t="shared" si="3"/>
        <v>35.849082307499998</v>
      </c>
      <c r="V8" s="13">
        <f t="shared" si="8"/>
        <v>43.491001711745845</v>
      </c>
    </row>
    <row r="9" spans="1:22" s="2" customFormat="1" ht="15.75" x14ac:dyDescent="0.25">
      <c r="A9" s="19" t="s">
        <v>21</v>
      </c>
      <c r="B9" s="5" t="s">
        <v>11</v>
      </c>
      <c r="C9" s="6">
        <v>15</v>
      </c>
      <c r="D9" s="6">
        <v>17</v>
      </c>
      <c r="E9" s="6">
        <v>26</v>
      </c>
      <c r="F9" s="6">
        <v>3625</v>
      </c>
      <c r="G9" s="7">
        <v>36</v>
      </c>
      <c r="H9" s="7">
        <v>34</v>
      </c>
      <c r="I9" s="7">
        <v>20</v>
      </c>
      <c r="J9" s="7">
        <v>3625</v>
      </c>
      <c r="K9" s="8">
        <f t="shared" si="4"/>
        <v>2</v>
      </c>
      <c r="L9" s="8">
        <f t="shared" si="0"/>
        <v>10</v>
      </c>
      <c r="M9" s="8">
        <f t="shared" ref="M9" si="9">6.575*L9^1.075</f>
        <v>78.144021453983967</v>
      </c>
      <c r="N9" s="8">
        <f>M9*93.39%</f>
        <v>72.978701635875623</v>
      </c>
      <c r="O9" s="8">
        <f t="shared" si="1"/>
        <v>31.388139573590106</v>
      </c>
      <c r="P9" s="8">
        <f t="shared" si="5"/>
        <v>49.672026478174352</v>
      </c>
      <c r="Q9" s="9">
        <f t="shared" si="6"/>
        <v>2</v>
      </c>
      <c r="R9" s="9">
        <f t="shared" si="2"/>
        <v>15</v>
      </c>
      <c r="S9" s="9">
        <f t="shared" ref="S9" si="10">5.484*R9^1.008</f>
        <v>84.061558052595629</v>
      </c>
      <c r="T9" s="9">
        <f>S9*93.39%</f>
        <v>78.505089065319055</v>
      </c>
      <c r="U9" s="9">
        <f t="shared" si="3"/>
        <v>33.765038806993722</v>
      </c>
      <c r="V9" s="9">
        <f t="shared" si="8"/>
        <v>46.17535045382688</v>
      </c>
    </row>
    <row r="10" spans="1:22" s="2" customFormat="1" ht="15.75" x14ac:dyDescent="0.25">
      <c r="A10" s="19"/>
      <c r="B10" s="5" t="s">
        <v>12</v>
      </c>
      <c r="C10" s="6">
        <v>15</v>
      </c>
      <c r="D10" s="6">
        <v>17</v>
      </c>
      <c r="E10" s="6">
        <v>26</v>
      </c>
      <c r="F10" s="6">
        <v>3625</v>
      </c>
      <c r="G10" s="7">
        <v>36</v>
      </c>
      <c r="H10" s="7">
        <v>34</v>
      </c>
      <c r="I10" s="7">
        <v>20</v>
      </c>
      <c r="J10" s="7">
        <v>3625</v>
      </c>
      <c r="K10" s="8">
        <f t="shared" si="4"/>
        <v>2</v>
      </c>
      <c r="L10" s="8">
        <f t="shared" si="0"/>
        <v>10</v>
      </c>
      <c r="M10" s="8">
        <f>7.35*L10^1.068</f>
        <v>85.958205239960549</v>
      </c>
      <c r="N10" s="8">
        <f>M10*93.39%</f>
        <v>80.276367873599156</v>
      </c>
      <c r="O10" s="8">
        <f t="shared" si="1"/>
        <v>34.526865822434999</v>
      </c>
      <c r="P10" s="8">
        <f t="shared" si="5"/>
        <v>45.156502418094199</v>
      </c>
      <c r="Q10" s="9">
        <f t="shared" si="6"/>
        <v>2</v>
      </c>
      <c r="R10" s="9">
        <f t="shared" si="2"/>
        <v>15</v>
      </c>
      <c r="S10" s="9">
        <f>5.95*R10^1</f>
        <v>89.25</v>
      </c>
      <c r="T10" s="9">
        <f>S10*93.39%</f>
        <v>83.350574999999992</v>
      </c>
      <c r="U10" s="9">
        <f t="shared" si="3"/>
        <v>35.849082307499998</v>
      </c>
      <c r="V10" s="9">
        <f t="shared" si="8"/>
        <v>43.491001711745845</v>
      </c>
    </row>
    <row r="11" spans="1:22" s="2" customFormat="1" ht="20.45" customHeight="1" x14ac:dyDescent="0.25">
      <c r="A11" s="14" t="s">
        <v>13</v>
      </c>
      <c r="B11" s="5" t="s">
        <v>11</v>
      </c>
      <c r="C11" s="10">
        <v>15</v>
      </c>
      <c r="D11" s="10">
        <v>17</v>
      </c>
      <c r="E11" s="10">
        <v>26</v>
      </c>
      <c r="F11" s="10">
        <v>3625</v>
      </c>
      <c r="G11" s="11">
        <v>36</v>
      </c>
      <c r="H11" s="11">
        <v>34</v>
      </c>
      <c r="I11" s="11">
        <v>20</v>
      </c>
      <c r="J11" s="11">
        <v>3625</v>
      </c>
      <c r="K11" s="12">
        <f t="shared" si="4"/>
        <v>2</v>
      </c>
      <c r="L11" s="12">
        <f t="shared" si="0"/>
        <v>10</v>
      </c>
      <c r="M11" s="12">
        <f>6.948*L11^1.057</f>
        <v>79.224555239750018</v>
      </c>
      <c r="N11" s="12">
        <f>M11*88.35%</f>
        <v>69.994894554319131</v>
      </c>
      <c r="O11" s="12">
        <f t="shared" si="1"/>
        <v>30.104804147812658</v>
      </c>
      <c r="P11" s="12">
        <f t="shared" si="5"/>
        <v>51.789491549084907</v>
      </c>
      <c r="Q11" s="13">
        <f t="shared" si="6"/>
        <v>2</v>
      </c>
      <c r="R11" s="13">
        <f t="shared" si="2"/>
        <v>15</v>
      </c>
      <c r="S11" s="13">
        <f>5.786*R11^0.998</f>
        <v>86.321207306210127</v>
      </c>
      <c r="T11" s="13">
        <f>S11*88.35%</f>
        <v>76.264786655036644</v>
      </c>
      <c r="U11" s="13">
        <f t="shared" si="3"/>
        <v>32.801484740331261</v>
      </c>
      <c r="V11" s="13">
        <f t="shared" si="8"/>
        <v>47.531766087496152</v>
      </c>
    </row>
    <row r="12" spans="1:22" ht="15.75" x14ac:dyDescent="0.25">
      <c r="A12" s="17" t="s">
        <v>16</v>
      </c>
      <c r="B12" s="17"/>
      <c r="C12" s="18" t="s">
        <v>17</v>
      </c>
      <c r="D12" s="18"/>
      <c r="E12" s="18"/>
      <c r="F12" s="18"/>
      <c r="G12" s="18"/>
      <c r="H12" s="18"/>
      <c r="I12" s="18"/>
      <c r="J12" s="18"/>
      <c r="K12" s="18" t="s">
        <v>22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/>
      <c r="B14" s="3"/>
      <c r="C14" s="15" t="s">
        <v>6</v>
      </c>
      <c r="D14" s="3"/>
      <c r="E14" s="3"/>
      <c r="F14" s="3"/>
      <c r="G14" s="3"/>
      <c r="H14" s="3"/>
      <c r="I14" s="3"/>
      <c r="J14" s="3"/>
      <c r="K14" s="15" t="s">
        <v>31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3"/>
      <c r="B16" s="3"/>
      <c r="C16" s="25" t="s">
        <v>27</v>
      </c>
      <c r="D16" s="25"/>
      <c r="E16" s="25"/>
      <c r="F16" s="3"/>
      <c r="G16" s="3"/>
      <c r="H16" s="3"/>
      <c r="I16" s="3"/>
      <c r="J16" s="3"/>
      <c r="K16" s="25" t="s">
        <v>32</v>
      </c>
      <c r="L16" s="25"/>
      <c r="M16" s="25"/>
      <c r="N16" s="25"/>
      <c r="O16" s="25"/>
      <c r="P16" s="25"/>
      <c r="Q16" s="25"/>
      <c r="R16" s="3"/>
      <c r="S16" s="3"/>
      <c r="T16" s="3"/>
      <c r="U16" s="3"/>
      <c r="V16" s="3"/>
    </row>
    <row r="17" spans="1:22" x14ac:dyDescent="0.25">
      <c r="A17" s="3"/>
      <c r="B17" s="3"/>
      <c r="C17" s="25" t="s">
        <v>28</v>
      </c>
      <c r="D17" s="25"/>
      <c r="E17" s="25"/>
      <c r="F17" s="3"/>
      <c r="G17" s="3"/>
      <c r="H17" s="3"/>
      <c r="I17" s="3"/>
      <c r="J17" s="3"/>
      <c r="K17" s="25" t="s">
        <v>33</v>
      </c>
      <c r="L17" s="25"/>
      <c r="M17" s="25"/>
      <c r="N17" s="25"/>
      <c r="O17" s="25"/>
      <c r="P17" s="25"/>
      <c r="Q17" s="25"/>
      <c r="R17" s="3"/>
      <c r="S17" s="3"/>
      <c r="T17" s="3"/>
      <c r="U17" s="3"/>
      <c r="V17" s="3"/>
    </row>
    <row r="18" spans="1:22" x14ac:dyDescent="0.25">
      <c r="A18" s="3"/>
      <c r="B18" s="3"/>
      <c r="C18" s="25" t="s">
        <v>29</v>
      </c>
      <c r="D18" s="25"/>
      <c r="E18" s="25"/>
      <c r="F18" s="3"/>
      <c r="G18" s="3"/>
      <c r="H18" s="3"/>
      <c r="I18" s="3"/>
      <c r="J18" s="3"/>
      <c r="K18" s="25" t="s">
        <v>34</v>
      </c>
      <c r="L18" s="25"/>
      <c r="M18" s="25"/>
      <c r="N18" s="25"/>
      <c r="O18" s="25"/>
      <c r="P18" s="25"/>
      <c r="Q18" s="25"/>
      <c r="R18" s="3"/>
      <c r="S18" s="3"/>
      <c r="T18" s="3"/>
      <c r="U18" s="3"/>
      <c r="V18" s="3"/>
    </row>
    <row r="19" spans="1:2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/>
      <c r="B20" s="3"/>
      <c r="C20" s="25" t="s">
        <v>30</v>
      </c>
      <c r="D20" s="25"/>
      <c r="E20" s="25"/>
      <c r="F20" s="3"/>
      <c r="G20" s="3"/>
      <c r="H20" s="3"/>
      <c r="I20" s="3"/>
      <c r="J20" s="3"/>
      <c r="K20" s="25" t="s">
        <v>35</v>
      </c>
      <c r="L20" s="25"/>
      <c r="M20" s="25"/>
      <c r="N20" s="25"/>
      <c r="O20" s="25"/>
      <c r="P20" s="25"/>
      <c r="Q20" s="25"/>
      <c r="R20" s="3"/>
      <c r="S20" s="3"/>
      <c r="T20" s="3"/>
      <c r="U20" s="3"/>
      <c r="V20" s="3"/>
    </row>
  </sheetData>
  <sheetProtection algorithmName="SHA-512" hashValue="3ahBPAHvqltE4VZ8C+GkrvQC9N/hcbPGuvZLzdOj1MwRIFRQHXyNvFl7Dpl0EwUQpxp2IjOilDcqJGxAkDeFHA==" saltValue="SYieYcUbbJUx/HhOBzx05Q==" spinCount="100000" sheet="1" objects="1" scenarios="1"/>
  <mergeCells count="23">
    <mergeCell ref="C16:E16"/>
    <mergeCell ref="C17:E17"/>
    <mergeCell ref="C18:E18"/>
    <mergeCell ref="C20:E20"/>
    <mergeCell ref="K16:Q16"/>
    <mergeCell ref="K17:Q17"/>
    <mergeCell ref="K18:Q18"/>
    <mergeCell ref="K20:Q20"/>
    <mergeCell ref="A1:V1"/>
    <mergeCell ref="A12:B12"/>
    <mergeCell ref="C12:J12"/>
    <mergeCell ref="A5:A6"/>
    <mergeCell ref="A7:A8"/>
    <mergeCell ref="A9:A10"/>
    <mergeCell ref="K2:V2"/>
    <mergeCell ref="K3:P3"/>
    <mergeCell ref="Q3:V3"/>
    <mergeCell ref="A2:A4"/>
    <mergeCell ref="B2:B4"/>
    <mergeCell ref="C2:J2"/>
    <mergeCell ref="C3:F3"/>
    <mergeCell ref="G3:J3"/>
    <mergeCell ref="K12:V12"/>
  </mergeCells>
  <pageMargins left="0.7" right="0.7" top="0.78740157499999996" bottom="0.78740157499999996" header="0.3" footer="0.3"/>
  <pageSetup paperSize="9" scale="61" fitToHeight="0" orientation="landscape" r:id="rId1"/>
  <ignoredErrors>
    <ignoredError sqref="M8:M9 S8:S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ClimaDomo Leistungsberechnung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k.funk</dc:creator>
  <cp:lastModifiedBy>Klaus Funk</cp:lastModifiedBy>
  <cp:lastPrinted>2016-06-28T08:49:19Z</cp:lastPrinted>
  <dcterms:created xsi:type="dcterms:W3CDTF">2011-03-09T18:23:50Z</dcterms:created>
  <dcterms:modified xsi:type="dcterms:W3CDTF">2018-02-05T08:38:17Z</dcterms:modified>
</cp:coreProperties>
</file>